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venezia\condivisione\Area_Sanita_Sociale\Staff Direzione Servizi Sociali\Barriere L 13_89\Barriere 2026\"/>
    </mc:Choice>
  </mc:AlternateContent>
  <xr:revisionPtr revIDLastSave="0" documentId="13_ncr:1_{A4A6510C-2CFC-4D25-8CD7-384F0D4FAA39}" xr6:coauthVersionLast="47" xr6:coauthVersionMax="47" xr10:uidLastSave="{00000000-0000-0000-0000-000000000000}"/>
  <bookViews>
    <workbookView xWindow="-25905" yWindow="0" windowWidth="23940" windowHeight="12165" xr2:uid="{00000000-000D-0000-FFFF-FFFF00000000}"/>
  </bookViews>
  <sheets>
    <sheet name=" Legge n.  13_1989 rev.4.0" sheetId="1" r:id="rId1"/>
  </sheets>
  <definedNames>
    <definedName name="A_Accesso">' Legge n.  13_1989 rev.4.0'!$G$41:$G$49</definedName>
    <definedName name="_xlnm.Print_Area" localSheetId="0">' Legge n.  13_1989 rev.4.0'!$A$1:$N$38</definedName>
    <definedName name="B_Fruibilita">' Legge n.  13_1989 rev.4.0'!$G$50:$G$51</definedName>
    <definedName name="Barriera">' Legge n.  13_1989 rev.4.0'!$F$41:$F$42</definedName>
    <definedName name="_xlnm.Print_Titles" localSheetId="0">' Legge n.  13_1989 rev.4.0'!$1:$9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" i="1" l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10" i="1"/>
  <c r="K10" i="1" l="1"/>
  <c r="M11" i="1"/>
  <c r="K11" i="1"/>
  <c r="S13" i="1"/>
  <c r="M13" i="1" s="1"/>
  <c r="S14" i="1"/>
  <c r="M14" i="1" s="1"/>
  <c r="S16" i="1"/>
  <c r="M16" i="1" s="1"/>
  <c r="S17" i="1"/>
  <c r="M17" i="1" s="1"/>
  <c r="S18" i="1"/>
  <c r="M18" i="1" s="1"/>
  <c r="S19" i="1"/>
  <c r="M19" i="1" s="1"/>
  <c r="S20" i="1"/>
  <c r="M20" i="1" s="1"/>
  <c r="S21" i="1"/>
  <c r="M21" i="1" s="1"/>
  <c r="S22" i="1"/>
  <c r="M22" i="1" s="1"/>
  <c r="S23" i="1"/>
  <c r="M23" i="1" s="1"/>
  <c r="S24" i="1"/>
  <c r="M24" i="1" s="1"/>
  <c r="S25" i="1"/>
  <c r="M25" i="1" s="1"/>
  <c r="S26" i="1"/>
  <c r="M26" i="1" s="1"/>
  <c r="S27" i="1"/>
  <c r="M27" i="1" s="1"/>
  <c r="S28" i="1"/>
  <c r="M28" i="1" s="1"/>
  <c r="S29" i="1"/>
  <c r="M29" i="1" s="1"/>
  <c r="T11" i="1" l="1"/>
  <c r="S11" i="1" s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1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3" i="1"/>
  <c r="Q11" i="1"/>
  <c r="Q12" i="1"/>
  <c r="K12" i="1" s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P11" i="1"/>
  <c r="P12" i="1"/>
  <c r="P13" i="1"/>
  <c r="P14" i="1"/>
  <c r="K14" i="1" s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10" i="1"/>
  <c r="Q10" i="1"/>
  <c r="P10" i="1"/>
  <c r="V11" i="1"/>
  <c r="V12" i="1"/>
  <c r="S12" i="1" s="1"/>
  <c r="M12" i="1" s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10" i="1"/>
  <c r="U11" i="1"/>
  <c r="U12" i="1"/>
  <c r="U13" i="1"/>
  <c r="U14" i="1"/>
  <c r="U15" i="1"/>
  <c r="S15" i="1" s="1"/>
  <c r="M15" i="1" s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10" i="1"/>
  <c r="S10" i="1" s="1"/>
  <c r="M10" i="1" s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L30" i="1" l="1"/>
  <c r="J30" i="1" l="1"/>
  <c r="R29" i="1"/>
  <c r="Q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M30" i="1" l="1"/>
  <c r="K30" i="1"/>
</calcChain>
</file>

<file path=xl/sharedStrings.xml><?xml version="1.0" encoding="utf-8"?>
<sst xmlns="http://schemas.openxmlformats.org/spreadsheetml/2006/main" count="49" uniqueCount="49">
  <si>
    <t>N.</t>
  </si>
  <si>
    <t>Protocollo
Domanda</t>
  </si>
  <si>
    <t>Spesa</t>
  </si>
  <si>
    <t xml:space="preserve">                                TOTALE            €   </t>
  </si>
  <si>
    <t>Nuova domanda</t>
  </si>
  <si>
    <t>Vivo e residente</t>
  </si>
  <si>
    <t>Onerato della spesa</t>
  </si>
  <si>
    <t>LEGGE  n. 13/89 Disposizioni per favorire il superamento e l’eliminazione delle barriere architettoniche negli edifici privati</t>
  </si>
  <si>
    <t>netto</t>
  </si>
  <si>
    <t>lordo</t>
  </si>
  <si>
    <t>Per info contattare</t>
  </si>
  <si>
    <t>Telefono diretto</t>
  </si>
  <si>
    <t>e- mail</t>
  </si>
  <si>
    <t>Barriera Archiettonica
(*)</t>
  </si>
  <si>
    <t>Opera
(*)</t>
  </si>
  <si>
    <t>Invalitidà certificata
(*)</t>
  </si>
  <si>
    <t>Sesso
(*)</t>
  </si>
  <si>
    <t>M</t>
  </si>
  <si>
    <t>A.1 Rampa d'accesso</t>
  </si>
  <si>
    <t>F</t>
  </si>
  <si>
    <t>A.2 Servo scala</t>
  </si>
  <si>
    <t>A.3 Piattaforma o elevatore</t>
  </si>
  <si>
    <t>A.4 Ascensore</t>
  </si>
  <si>
    <t>A.5 Ampliamento porte d'ingresso</t>
  </si>
  <si>
    <t>A.6 Adeguamento percorsi orizzontali condominiali</t>
  </si>
  <si>
    <t>A.7 Installazione dipositivi segnalazione per la mobilità non vendenti all'interno degli edfiici</t>
  </si>
  <si>
    <t>A.8 Installazione meccanismi di apertura e chiusura porte</t>
  </si>
  <si>
    <t>A.9 Acquisto bene mobile non elettrico idoneo al raggiungimento del menesimo fine essendo l'opera non realizzabile per impedimenti materiali o giuridici</t>
  </si>
  <si>
    <t>B.1 Adeguamento spazi interni all'alloggio (bagno, cucina, camere, etc)</t>
  </si>
  <si>
    <t>B.2 Adeguamento percorsi orizzontali e verticali interni all'alloggio</t>
  </si>
  <si>
    <t>(*) selezionare dall'elenco a discesa la voce corrispondente</t>
  </si>
  <si>
    <t>Istruttoria
 (*)</t>
  </si>
  <si>
    <t>Fabbisogno
 art. 9 c. 2
(^)</t>
  </si>
  <si>
    <t>Altri contributi
 (lr 16/2007, art 119ter, altri bonus...)</t>
  </si>
  <si>
    <t>Contributo erogabile al netto di altri contributi
(^)</t>
  </si>
  <si>
    <t>(^)  La cella contiene delle formule nascoste per il calcolo automatico del residuo.</t>
  </si>
  <si>
    <t>IL PRESENTE FILE CONVERTITO IN FORMATO .PDF  E' STATO FIRMATO DIGITALMENTE IN FORMATO .P7M DA:</t>
  </si>
  <si>
    <t>Altre certificazioni</t>
  </si>
  <si>
    <t>Portatore di handicap riconosciuto invalido totale con difficoltà di deambulazione</t>
  </si>
  <si>
    <t>Barriera</t>
  </si>
  <si>
    <t>A_Accesso</t>
  </si>
  <si>
    <t>Opera</t>
  </si>
  <si>
    <t>B_Fruibilita</t>
  </si>
  <si>
    <t>Elenco delle domande e fabbisogno complessivo al 1 marzo 2026 del Comune di:</t>
  </si>
  <si>
    <t>Annualità fabbisogno (°)</t>
  </si>
  <si>
    <t>---</t>
  </si>
  <si>
    <t>Anno di nascita del disabile
 (°)</t>
  </si>
  <si>
    <t>Data Protocollo 
(°)</t>
  </si>
  <si>
    <t>(°) La cella contiene un campo formattato o delle formule nascoste. Vedi guida alla compilazione del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</si>
</sst>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#,##0.00_ ;\-#,##0.00\ "/>
  </numFmts>
  <fonts count="19" x14ac:knownFonts="1">
    <font>
      <sz val="10"/>
      <name val="Arial"/>
    </font>
    <font>
      <sz val="10"/>
      <name val="Arial"/>
    </font>
    <font>
      <sz val="12"/>
      <name val="Arial"/>
      <family val="2"/>
    </font>
    <font>
      <b/>
      <sz val="18"/>
      <name val="Arial"/>
      <family val="2"/>
    </font>
    <font>
      <sz val="12"/>
      <color rgb="FFFF000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b/>
      <u/>
      <sz val="15"/>
      <name val="Arial"/>
      <family val="2"/>
    </font>
    <font>
      <b/>
      <sz val="11"/>
      <color rgb="FFFF0000"/>
      <name val="Arial"/>
      <family val="2"/>
    </font>
    <font>
      <b/>
      <sz val="12"/>
      <color rgb="FF000000"/>
      <name val="Arial"/>
      <charset val="1"/>
    </font>
    <font>
      <sz val="12"/>
      <color rgb="FF000000"/>
      <name val="Arial"/>
      <charset val="1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u/>
      <sz val="20"/>
      <name val="Arial"/>
      <family val="2"/>
    </font>
    <font>
      <b/>
      <sz val="19"/>
      <name val="Arial"/>
      <family val="2"/>
    </font>
    <font>
      <b/>
      <sz val="2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4" fontId="4" fillId="0" borderId="0" xfId="1" applyNumberFormat="1" applyFont="1" applyBorder="1"/>
    <xf numFmtId="0" fontId="4" fillId="0" borderId="0" xfId="0" applyFont="1"/>
    <xf numFmtId="0" fontId="2" fillId="0" borderId="0" xfId="0" applyFont="1" applyAlignment="1" applyProtection="1">
      <alignment horizontal="left"/>
      <protection locked="0"/>
    </xf>
    <xf numFmtId="0" fontId="6" fillId="0" borderId="0" xfId="0" applyFont="1"/>
    <xf numFmtId="0" fontId="2" fillId="0" borderId="0" xfId="0" applyFont="1" applyAlignment="1">
      <alignment horizontal="left"/>
    </xf>
    <xf numFmtId="0" fontId="5" fillId="0" borderId="0" xfId="0" applyFont="1"/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5" xfId="0" applyFont="1" applyBorder="1" applyAlignment="1" applyProtection="1">
      <alignment wrapText="1"/>
      <protection locked="0"/>
    </xf>
    <xf numFmtId="0" fontId="2" fillId="0" borderId="6" xfId="0" applyFont="1" applyBorder="1" applyAlignment="1" applyProtection="1">
      <alignment wrapText="1"/>
      <protection locked="0"/>
    </xf>
    <xf numFmtId="14" fontId="2" fillId="0" borderId="6" xfId="0" applyNumberFormat="1" applyFont="1" applyBorder="1" applyAlignment="1" applyProtection="1">
      <alignment wrapText="1"/>
      <protection locked="0"/>
    </xf>
    <xf numFmtId="164" fontId="2" fillId="0" borderId="6" xfId="1" applyNumberFormat="1" applyFont="1" applyBorder="1" applyAlignment="1" applyProtection="1">
      <protection locked="0"/>
    </xf>
    <xf numFmtId="4" fontId="2" fillId="0" borderId="7" xfId="0" applyNumberFormat="1" applyFont="1" applyBorder="1"/>
    <xf numFmtId="4" fontId="4" fillId="0" borderId="0" xfId="1" applyNumberFormat="1" applyFont="1" applyBorder="1" applyAlignment="1"/>
    <xf numFmtId="14" fontId="2" fillId="0" borderId="6" xfId="0" applyNumberFormat="1" applyFont="1" applyBorder="1" applyAlignment="1" applyProtection="1">
      <alignment vertical="center" wrapText="1"/>
      <protection locked="0"/>
    </xf>
    <xf numFmtId="0" fontId="5" fillId="0" borderId="2" xfId="0" applyFont="1" applyBorder="1" applyAlignment="1">
      <alignment horizontal="right" vertical="center"/>
    </xf>
    <xf numFmtId="4" fontId="5" fillId="0" borderId="4" xfId="0" applyNumberFormat="1" applyFont="1" applyBorder="1" applyAlignment="1">
      <alignment vertical="center"/>
    </xf>
    <xf numFmtId="0" fontId="2" fillId="0" borderId="0" xfId="0" applyFont="1" applyAlignment="1">
      <alignment horizontal="right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vertical="center"/>
    </xf>
    <xf numFmtId="164" fontId="4" fillId="0" borderId="7" xfId="1" applyNumberFormat="1" applyFont="1" applyBorder="1" applyAlignment="1" applyProtection="1">
      <alignment horizontal="right"/>
      <protection locked="0"/>
    </xf>
    <xf numFmtId="164" fontId="4" fillId="0" borderId="7" xfId="1" applyNumberFormat="1" applyFont="1" applyBorder="1" applyAlignment="1" applyProtection="1">
      <alignment horizontal="right" vertical="center"/>
      <protection locked="0"/>
    </xf>
    <xf numFmtId="0" fontId="1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3" fillId="0" borderId="0" xfId="0" applyFont="1"/>
    <xf numFmtId="14" fontId="2" fillId="0" borderId="6" xfId="0" applyNumberFormat="1" applyFont="1" applyBorder="1" applyAlignment="1" applyProtection="1">
      <alignment horizontal="center" wrapText="1"/>
      <protection locked="0"/>
    </xf>
    <xf numFmtId="0" fontId="2" fillId="0" borderId="6" xfId="0" applyFont="1" applyBorder="1" applyAlignment="1" applyProtection="1">
      <alignment horizontal="center" wrapText="1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 applyProtection="1">
      <alignment vertical="center"/>
      <protection locked="0"/>
    </xf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10" fillId="0" borderId="8" xfId="0" applyFont="1" applyBorder="1" applyAlignment="1">
      <alignment vertical="center"/>
    </xf>
    <xf numFmtId="0" fontId="2" fillId="0" borderId="8" xfId="0" applyFont="1" applyBorder="1"/>
    <xf numFmtId="0" fontId="18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" fontId="2" fillId="0" borderId="9" xfId="0" applyNumberFormat="1" applyFont="1" applyBorder="1"/>
    <xf numFmtId="4" fontId="2" fillId="0" borderId="10" xfId="0" applyNumberFormat="1" applyFont="1" applyBorder="1"/>
    <xf numFmtId="4" fontId="5" fillId="0" borderId="1" xfId="0" applyNumberFormat="1" applyFont="1" applyBorder="1" applyAlignment="1">
      <alignment vertical="center"/>
    </xf>
    <xf numFmtId="0" fontId="2" fillId="0" borderId="12" xfId="0" applyFont="1" applyBorder="1"/>
    <xf numFmtId="4" fontId="5" fillId="0" borderId="11" xfId="0" quotePrefix="1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</cellXfs>
  <cellStyles count="2">
    <cellStyle name="Migliaia [0]" xfId="1" builtinId="6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W52"/>
  <sheetViews>
    <sheetView tabSelected="1" topLeftCell="A6" zoomScale="75" workbookViewId="0">
      <selection activeCell="F16" sqref="F16"/>
    </sheetView>
  </sheetViews>
  <sheetFormatPr defaultRowHeight="15.75" x14ac:dyDescent="0.25"/>
  <cols>
    <col min="1" max="1" width="4" style="1" bestFit="1" customWidth="1"/>
    <col min="2" max="2" width="13" style="1" customWidth="1"/>
    <col min="3" max="3" width="15.7109375" style="1" customWidth="1"/>
    <col min="4" max="4" width="8.28515625" style="1" customWidth="1"/>
    <col min="5" max="5" width="13.42578125" style="1" customWidth="1"/>
    <col min="6" max="6" width="17.7109375" style="1" customWidth="1"/>
    <col min="7" max="7" width="25.140625" style="1" customWidth="1"/>
    <col min="8" max="8" width="23.140625" style="1" customWidth="1"/>
    <col min="9" max="9" width="24.5703125" style="1" customWidth="1"/>
    <col min="10" max="10" width="18" style="1" customWidth="1"/>
    <col min="11" max="11" width="22.85546875" style="1" customWidth="1"/>
    <col min="12" max="12" width="20.85546875" style="3" customWidth="1"/>
    <col min="13" max="13" width="21.28515625" style="1" customWidth="1"/>
    <col min="14" max="14" width="13.5703125" style="1" customWidth="1"/>
    <col min="15" max="15" width="13.5703125" style="3" customWidth="1"/>
    <col min="16" max="16" width="11.7109375" style="3" bestFit="1" customWidth="1"/>
    <col min="17" max="17" width="12" style="3" bestFit="1" customWidth="1"/>
    <col min="18" max="18" width="13.28515625" style="3" bestFit="1" customWidth="1"/>
    <col min="19" max="19" width="9.140625" style="7"/>
    <col min="20" max="21" width="11.7109375" style="3" bestFit="1" customWidth="1"/>
    <col min="22" max="22" width="12" style="1" bestFit="1" customWidth="1"/>
    <col min="23" max="23" width="13.28515625" style="1" bestFit="1" customWidth="1"/>
    <col min="24" max="16384" width="9.140625" style="1"/>
  </cols>
  <sheetData>
    <row r="1" spans="1:23" ht="57" customHeight="1" x14ac:dyDescent="0.25">
      <c r="A1" s="50" t="s">
        <v>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O1" s="2"/>
      <c r="P1" s="2"/>
    </row>
    <row r="2" spans="1:23" ht="12.75" customHeight="1" x14ac:dyDescent="0.25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"/>
      <c r="P2" s="2"/>
    </row>
    <row r="3" spans="1:23" ht="26.25" customHeight="1" thickBot="1" x14ac:dyDescent="0.3">
      <c r="B3" s="42" t="s">
        <v>43</v>
      </c>
      <c r="H3" s="39"/>
      <c r="I3" s="39"/>
      <c r="K3" s="41"/>
      <c r="L3" s="41"/>
      <c r="M3" s="40"/>
      <c r="N3" s="26"/>
      <c r="O3" s="2"/>
      <c r="P3" s="2"/>
    </row>
    <row r="4" spans="1:23" ht="12" customHeight="1" thickTop="1" x14ac:dyDescent="0.25">
      <c r="O4" s="2"/>
      <c r="P4" s="2"/>
    </row>
    <row r="5" spans="1:23" ht="20.100000000000001" customHeight="1" x14ac:dyDescent="0.25">
      <c r="A5" s="53" t="s">
        <v>10</v>
      </c>
      <c r="B5" s="53"/>
      <c r="C5" s="53"/>
      <c r="D5" s="54"/>
      <c r="E5" s="54"/>
      <c r="F5" s="54"/>
      <c r="G5" s="54"/>
      <c r="H5" s="34"/>
      <c r="I5" s="34"/>
      <c r="J5" s="34"/>
      <c r="K5" s="34"/>
    </row>
    <row r="6" spans="1:23" ht="20.100000000000001" customHeight="1" x14ac:dyDescent="0.25">
      <c r="A6" s="53" t="s">
        <v>11</v>
      </c>
      <c r="B6" s="53"/>
      <c r="C6" s="53"/>
      <c r="D6" s="54"/>
      <c r="E6" s="54"/>
      <c r="F6" s="54"/>
      <c r="G6" s="54"/>
      <c r="H6" s="34"/>
      <c r="I6" s="34"/>
      <c r="J6" s="34"/>
      <c r="K6" s="34"/>
      <c r="M6" s="4"/>
      <c r="N6" s="4"/>
    </row>
    <row r="7" spans="1:23" ht="20.100000000000001" customHeight="1" x14ac:dyDescent="0.25">
      <c r="A7" s="53" t="s">
        <v>12</v>
      </c>
      <c r="B7" s="53"/>
      <c r="C7" s="53"/>
      <c r="D7" s="54"/>
      <c r="E7" s="54"/>
      <c r="F7" s="54"/>
      <c r="G7" s="54"/>
      <c r="H7" s="35"/>
      <c r="I7" s="35"/>
      <c r="J7" s="35"/>
      <c r="K7" s="35"/>
      <c r="L7" s="5"/>
      <c r="M7" s="4"/>
      <c r="N7" s="4"/>
    </row>
    <row r="8" spans="1:23" ht="16.5" thickBot="1" x14ac:dyDescent="0.3">
      <c r="B8" s="6"/>
      <c r="C8" s="7"/>
      <c r="D8" s="7"/>
      <c r="E8" s="7"/>
      <c r="F8" s="7"/>
      <c r="G8" s="7"/>
      <c r="H8" s="7"/>
      <c r="I8" s="7"/>
    </row>
    <row r="9" spans="1:23" ht="75.75" customHeight="1" thickBot="1" x14ac:dyDescent="0.3">
      <c r="A9" s="8" t="s">
        <v>0</v>
      </c>
      <c r="B9" s="9" t="s">
        <v>1</v>
      </c>
      <c r="C9" s="8" t="s">
        <v>47</v>
      </c>
      <c r="D9" s="8" t="s">
        <v>16</v>
      </c>
      <c r="E9" s="8" t="s">
        <v>46</v>
      </c>
      <c r="F9" s="8" t="s">
        <v>13</v>
      </c>
      <c r="G9" s="8" t="s">
        <v>14</v>
      </c>
      <c r="H9" s="8" t="s">
        <v>15</v>
      </c>
      <c r="I9" s="8" t="s">
        <v>31</v>
      </c>
      <c r="J9" s="8" t="s">
        <v>2</v>
      </c>
      <c r="K9" s="8" t="s">
        <v>32</v>
      </c>
      <c r="L9" s="29" t="s">
        <v>33</v>
      </c>
      <c r="M9" s="43" t="s">
        <v>34</v>
      </c>
      <c r="N9" s="8" t="s">
        <v>44</v>
      </c>
      <c r="O9" s="30" t="s">
        <v>9</v>
      </c>
      <c r="T9" s="3" t="s">
        <v>8</v>
      </c>
    </row>
    <row r="10" spans="1:23" ht="21" customHeight="1" x14ac:dyDescent="0.25">
      <c r="A10" s="10">
        <v>1</v>
      </c>
      <c r="B10" s="11"/>
      <c r="C10" s="12"/>
      <c r="D10" s="32"/>
      <c r="E10" s="33"/>
      <c r="F10" s="12"/>
      <c r="G10" s="12"/>
      <c r="H10" s="12"/>
      <c r="I10" s="12"/>
      <c r="J10" s="13"/>
      <c r="K10" s="14">
        <f t="shared" ref="K10:K29" si="0">ROUND(IF(AND(0&lt;(J10),(J10)&lt;=2582.28),O10,IF(AND(2582.28&lt;(J10),(J10)&lt;=12911.42),P10,IF(AND(12911.42&lt;(J10),(J10)&lt;=51645.69),Q10,IF((J10)&gt;51645.69,R10,0)))),2)</f>
        <v>0</v>
      </c>
      <c r="L10" s="27"/>
      <c r="M10" s="44">
        <f t="shared" ref="M10:M29" si="1">IF(I10="Trasferito/Deceduto",0,S10)</f>
        <v>0</v>
      </c>
      <c r="N10" s="47" t="str">
        <f>IF(C10="","",IF(C10&lt;DATE(YEAR(C10),3,2),YEAR(C10),YEAR(C10)+1))</f>
        <v/>
      </c>
      <c r="O10" s="15">
        <f>J10</f>
        <v>0</v>
      </c>
      <c r="P10" s="15">
        <f>2582.28+((J10)-2582.28)*0.25</f>
        <v>1936.71</v>
      </c>
      <c r="Q10" s="3">
        <f>2582.28 + (12911.42 - 2582.28) * 0.25 + ((J10)- 12911.42) * 0.05</f>
        <v>4518.9940000000006</v>
      </c>
      <c r="R10" s="3">
        <f>2582.28 + (12911.42 - 2582.28) * 0.25 + (51645.69 - 12911.42) * 0.05</f>
        <v>7101.2785000000003</v>
      </c>
      <c r="S10" s="7">
        <f>ROUND(IF(AND(0&lt;(J10-L10),(J10-L10)&lt;=2582.28),T10,IF(AND(2582.28&lt;(J10-L10),(J10-L10)&lt;=12911.42),U10,IF(AND(12911.42&lt;(J10-L10),(J10-L10)&lt;=51645.69),V10,IF((J10-L10)&gt;51645.69,W10,0)))),2)</f>
        <v>0</v>
      </c>
      <c r="T10" s="15">
        <f>J10-L10</f>
        <v>0</v>
      </c>
      <c r="U10" s="15">
        <f>2582.28+((J10-L10)-2582.28)*0.25</f>
        <v>1936.71</v>
      </c>
      <c r="V10" s="3">
        <f>2582.28 + (12911.42 - 2582.28) * 0.25 + ((J10 -L10)- 12911.42) * 0.05</f>
        <v>4518.9940000000006</v>
      </c>
      <c r="W10" s="3">
        <f>2582.28 + (12911.42 - 2582.28) * 0.25 + (51645.69 - 12911.42) * 0.05</f>
        <v>7101.2785000000003</v>
      </c>
    </row>
    <row r="11" spans="1:23" x14ac:dyDescent="0.25">
      <c r="A11" s="10">
        <v>2</v>
      </c>
      <c r="B11" s="11"/>
      <c r="C11" s="12"/>
      <c r="D11" s="32"/>
      <c r="E11" s="33"/>
      <c r="F11" s="12"/>
      <c r="G11" s="12"/>
      <c r="H11" s="16"/>
      <c r="I11" s="16"/>
      <c r="J11" s="13"/>
      <c r="K11" s="14">
        <f t="shared" si="0"/>
        <v>0</v>
      </c>
      <c r="L11" s="28"/>
      <c r="M11" s="44">
        <f t="shared" si="1"/>
        <v>0</v>
      </c>
      <c r="N11" s="47" t="str">
        <f t="shared" ref="N11:N29" si="2">IF(C11="","",IF(C11&lt;DATE(YEAR(C11),3,2),YEAR(C11),YEAR(C11)+1))</f>
        <v/>
      </c>
      <c r="O11" s="15">
        <f t="shared" ref="O11:O29" si="3">J11</f>
        <v>0</v>
      </c>
      <c r="P11" s="15">
        <f t="shared" ref="P11:P29" si="4">2582.28+((J11)-2582.28)*0.25</f>
        <v>1936.71</v>
      </c>
      <c r="Q11" s="3">
        <f t="shared" ref="Q11:Q28" si="5">2582.28 + (12911.42 - 2582.28) * 0.25 + ((J11)- 12911.42) * 0.05</f>
        <v>4518.9940000000006</v>
      </c>
      <c r="R11" s="3">
        <f t="shared" ref="R11:R29" si="6">2582.28 + (12911.42 - 2582.28) * 0.25 + (51645.69 - 12911.42) * 0.05</f>
        <v>7101.2785000000003</v>
      </c>
      <c r="S11" s="7">
        <f t="shared" ref="S11:S29" si="7">ROUND(IF(AND(0&lt;(J11-L11),(J11-L11)&lt;=2582.28),T11,IF(AND(2582.28&lt;(J11-L11),(J11-L11)&lt;=12911.42),U11,IF(AND(12911.42&lt;(J11-L11),(J11-L11)&lt;=51645.69),V11,IF((J11-L11)&gt;51645.69,W11,0)))),2)</f>
        <v>0</v>
      </c>
      <c r="T11" s="15">
        <f t="shared" ref="T11:T29" si="8">J11-L11</f>
        <v>0</v>
      </c>
      <c r="U11" s="15">
        <f t="shared" ref="U11:U29" si="9">2582.28+((J11-L11)-2582.28)*0.25</f>
        <v>1936.71</v>
      </c>
      <c r="V11" s="3">
        <f t="shared" ref="V11:V29" si="10">2582.28 + (12911.42 - 2582.28) * 0.25 + ((J11 -L11)- 12911.42) * 0.05</f>
        <v>4518.9940000000006</v>
      </c>
      <c r="W11" s="3">
        <f t="shared" ref="W11:W29" si="11">2582.28 + (12911.42 - 2582.28) * 0.25 + (51645.69 - 12911.42) * 0.05</f>
        <v>7101.2785000000003</v>
      </c>
    </row>
    <row r="12" spans="1:23" ht="18" customHeight="1" x14ac:dyDescent="0.25">
      <c r="A12" s="10">
        <v>3</v>
      </c>
      <c r="B12" s="11"/>
      <c r="C12" s="12"/>
      <c r="D12" s="32"/>
      <c r="E12" s="33"/>
      <c r="F12" s="12"/>
      <c r="G12" s="12"/>
      <c r="H12" s="16"/>
      <c r="I12" s="16"/>
      <c r="J12" s="13"/>
      <c r="K12" s="14">
        <f t="shared" si="0"/>
        <v>0</v>
      </c>
      <c r="L12" s="28"/>
      <c r="M12" s="44">
        <f t="shared" si="1"/>
        <v>0</v>
      </c>
      <c r="N12" s="47" t="str">
        <f t="shared" si="2"/>
        <v/>
      </c>
      <c r="O12" s="15">
        <f t="shared" si="3"/>
        <v>0</v>
      </c>
      <c r="P12" s="15">
        <f t="shared" si="4"/>
        <v>1936.71</v>
      </c>
      <c r="Q12" s="3">
        <f t="shared" si="5"/>
        <v>4518.9940000000006</v>
      </c>
      <c r="R12" s="3">
        <f t="shared" si="6"/>
        <v>7101.2785000000003</v>
      </c>
      <c r="S12" s="7">
        <f t="shared" si="7"/>
        <v>0</v>
      </c>
      <c r="T12" s="15">
        <f t="shared" si="8"/>
        <v>0</v>
      </c>
      <c r="U12" s="15">
        <f t="shared" si="9"/>
        <v>1936.71</v>
      </c>
      <c r="V12" s="3">
        <f t="shared" si="10"/>
        <v>4518.9940000000006</v>
      </c>
      <c r="W12" s="3">
        <f t="shared" si="11"/>
        <v>7101.2785000000003</v>
      </c>
    </row>
    <row r="13" spans="1:23" ht="18" customHeight="1" x14ac:dyDescent="0.25">
      <c r="A13" s="10">
        <v>4</v>
      </c>
      <c r="B13" s="11"/>
      <c r="C13" s="12"/>
      <c r="D13" s="32"/>
      <c r="E13" s="33"/>
      <c r="F13" s="12"/>
      <c r="G13" s="12"/>
      <c r="H13" s="16"/>
      <c r="I13" s="16"/>
      <c r="J13" s="13"/>
      <c r="K13" s="14">
        <f t="shared" si="0"/>
        <v>0</v>
      </c>
      <c r="L13" s="28"/>
      <c r="M13" s="44">
        <f t="shared" si="1"/>
        <v>0</v>
      </c>
      <c r="N13" s="47" t="str">
        <f t="shared" si="2"/>
        <v/>
      </c>
      <c r="O13" s="15">
        <f t="shared" si="3"/>
        <v>0</v>
      </c>
      <c r="P13" s="15">
        <f t="shared" si="4"/>
        <v>1936.71</v>
      </c>
      <c r="Q13" s="3">
        <f t="shared" si="5"/>
        <v>4518.9940000000006</v>
      </c>
      <c r="R13" s="3">
        <f t="shared" si="6"/>
        <v>7101.2785000000003</v>
      </c>
      <c r="S13" s="7">
        <f t="shared" si="7"/>
        <v>0</v>
      </c>
      <c r="T13" s="15">
        <f t="shared" si="8"/>
        <v>0</v>
      </c>
      <c r="U13" s="15">
        <f t="shared" si="9"/>
        <v>1936.71</v>
      </c>
      <c r="V13" s="3">
        <f t="shared" si="10"/>
        <v>4518.9940000000006</v>
      </c>
      <c r="W13" s="3">
        <f t="shared" si="11"/>
        <v>7101.2785000000003</v>
      </c>
    </row>
    <row r="14" spans="1:23" ht="18" customHeight="1" x14ac:dyDescent="0.25">
      <c r="A14" s="10">
        <v>5</v>
      </c>
      <c r="B14" s="11"/>
      <c r="C14" s="12"/>
      <c r="D14" s="32"/>
      <c r="E14" s="33"/>
      <c r="F14" s="12"/>
      <c r="G14" s="12"/>
      <c r="H14" s="16"/>
      <c r="I14" s="16"/>
      <c r="J14" s="13"/>
      <c r="K14" s="14">
        <f t="shared" si="0"/>
        <v>0</v>
      </c>
      <c r="L14" s="28"/>
      <c r="M14" s="44">
        <f t="shared" si="1"/>
        <v>0</v>
      </c>
      <c r="N14" s="47" t="str">
        <f t="shared" si="2"/>
        <v/>
      </c>
      <c r="O14" s="15">
        <f t="shared" si="3"/>
        <v>0</v>
      </c>
      <c r="P14" s="15">
        <f t="shared" si="4"/>
        <v>1936.71</v>
      </c>
      <c r="Q14" s="3">
        <f t="shared" si="5"/>
        <v>4518.9940000000006</v>
      </c>
      <c r="R14" s="3">
        <f t="shared" si="6"/>
        <v>7101.2785000000003</v>
      </c>
      <c r="S14" s="7">
        <f t="shared" si="7"/>
        <v>0</v>
      </c>
      <c r="T14" s="15">
        <f t="shared" si="8"/>
        <v>0</v>
      </c>
      <c r="U14" s="15">
        <f t="shared" si="9"/>
        <v>1936.71</v>
      </c>
      <c r="V14" s="3">
        <f t="shared" si="10"/>
        <v>4518.9940000000006</v>
      </c>
      <c r="W14" s="3">
        <f t="shared" si="11"/>
        <v>7101.2785000000003</v>
      </c>
    </row>
    <row r="15" spans="1:23" ht="18" customHeight="1" x14ac:dyDescent="0.25">
      <c r="A15" s="10">
        <v>6</v>
      </c>
      <c r="B15" s="11"/>
      <c r="C15" s="12"/>
      <c r="D15" s="32"/>
      <c r="E15" s="33"/>
      <c r="F15" s="12"/>
      <c r="G15" s="12"/>
      <c r="H15" s="16"/>
      <c r="I15" s="16"/>
      <c r="J15" s="13"/>
      <c r="K15" s="14">
        <f t="shared" si="0"/>
        <v>0</v>
      </c>
      <c r="L15" s="28"/>
      <c r="M15" s="44">
        <f t="shared" si="1"/>
        <v>0</v>
      </c>
      <c r="N15" s="47" t="str">
        <f t="shared" si="2"/>
        <v/>
      </c>
      <c r="O15" s="15">
        <f t="shared" si="3"/>
        <v>0</v>
      </c>
      <c r="P15" s="15">
        <f t="shared" si="4"/>
        <v>1936.71</v>
      </c>
      <c r="Q15" s="3">
        <f t="shared" si="5"/>
        <v>4518.9940000000006</v>
      </c>
      <c r="R15" s="3">
        <f t="shared" si="6"/>
        <v>7101.2785000000003</v>
      </c>
      <c r="S15" s="7">
        <f t="shared" si="7"/>
        <v>0</v>
      </c>
      <c r="T15" s="15">
        <f t="shared" si="8"/>
        <v>0</v>
      </c>
      <c r="U15" s="15">
        <f t="shared" si="9"/>
        <v>1936.71</v>
      </c>
      <c r="V15" s="3">
        <f t="shared" si="10"/>
        <v>4518.9940000000006</v>
      </c>
      <c r="W15" s="3">
        <f t="shared" si="11"/>
        <v>7101.2785000000003</v>
      </c>
    </row>
    <row r="16" spans="1:23" ht="18" customHeight="1" x14ac:dyDescent="0.25">
      <c r="A16" s="10">
        <v>7</v>
      </c>
      <c r="B16" s="11"/>
      <c r="C16" s="12"/>
      <c r="D16" s="32"/>
      <c r="E16" s="33"/>
      <c r="F16" s="12"/>
      <c r="G16" s="12"/>
      <c r="H16" s="16"/>
      <c r="I16" s="16"/>
      <c r="J16" s="13"/>
      <c r="K16" s="14">
        <f t="shared" si="0"/>
        <v>0</v>
      </c>
      <c r="L16" s="28"/>
      <c r="M16" s="44">
        <f t="shared" si="1"/>
        <v>0</v>
      </c>
      <c r="N16" s="47" t="str">
        <f t="shared" si="2"/>
        <v/>
      </c>
      <c r="O16" s="15">
        <f t="shared" si="3"/>
        <v>0</v>
      </c>
      <c r="P16" s="15">
        <f t="shared" si="4"/>
        <v>1936.71</v>
      </c>
      <c r="Q16" s="3">
        <f t="shared" si="5"/>
        <v>4518.9940000000006</v>
      </c>
      <c r="R16" s="3">
        <f t="shared" si="6"/>
        <v>7101.2785000000003</v>
      </c>
      <c r="S16" s="7">
        <f t="shared" si="7"/>
        <v>0</v>
      </c>
      <c r="T16" s="15">
        <f t="shared" si="8"/>
        <v>0</v>
      </c>
      <c r="U16" s="15">
        <f t="shared" si="9"/>
        <v>1936.71</v>
      </c>
      <c r="V16" s="3">
        <f t="shared" si="10"/>
        <v>4518.9940000000006</v>
      </c>
      <c r="W16" s="3">
        <f t="shared" si="11"/>
        <v>7101.2785000000003</v>
      </c>
    </row>
    <row r="17" spans="1:23" ht="18" customHeight="1" x14ac:dyDescent="0.25">
      <c r="A17" s="10">
        <v>8</v>
      </c>
      <c r="B17" s="11"/>
      <c r="C17" s="12"/>
      <c r="D17" s="32"/>
      <c r="E17" s="33"/>
      <c r="F17" s="12"/>
      <c r="G17" s="12"/>
      <c r="H17" s="16"/>
      <c r="I17" s="16"/>
      <c r="J17" s="13"/>
      <c r="K17" s="14">
        <f t="shared" si="0"/>
        <v>0</v>
      </c>
      <c r="L17" s="28"/>
      <c r="M17" s="44">
        <f t="shared" si="1"/>
        <v>0</v>
      </c>
      <c r="N17" s="47" t="str">
        <f t="shared" si="2"/>
        <v/>
      </c>
      <c r="O17" s="15">
        <f t="shared" si="3"/>
        <v>0</v>
      </c>
      <c r="P17" s="15">
        <f t="shared" si="4"/>
        <v>1936.71</v>
      </c>
      <c r="Q17" s="3">
        <f t="shared" si="5"/>
        <v>4518.9940000000006</v>
      </c>
      <c r="R17" s="3">
        <f t="shared" si="6"/>
        <v>7101.2785000000003</v>
      </c>
      <c r="S17" s="7">
        <f t="shared" si="7"/>
        <v>0</v>
      </c>
      <c r="T17" s="15">
        <f t="shared" si="8"/>
        <v>0</v>
      </c>
      <c r="U17" s="15">
        <f t="shared" si="9"/>
        <v>1936.71</v>
      </c>
      <c r="V17" s="3">
        <f t="shared" si="10"/>
        <v>4518.9940000000006</v>
      </c>
      <c r="W17" s="3">
        <f t="shared" si="11"/>
        <v>7101.2785000000003</v>
      </c>
    </row>
    <row r="18" spans="1:23" ht="18" customHeight="1" x14ac:dyDescent="0.25">
      <c r="A18" s="10">
        <v>9</v>
      </c>
      <c r="B18" s="11"/>
      <c r="C18" s="12"/>
      <c r="D18" s="32"/>
      <c r="E18" s="33"/>
      <c r="F18" s="12"/>
      <c r="G18" s="12"/>
      <c r="H18" s="16"/>
      <c r="I18" s="16"/>
      <c r="J18" s="13"/>
      <c r="K18" s="14">
        <f t="shared" si="0"/>
        <v>0</v>
      </c>
      <c r="L18" s="28"/>
      <c r="M18" s="44">
        <f t="shared" si="1"/>
        <v>0</v>
      </c>
      <c r="N18" s="47" t="str">
        <f t="shared" si="2"/>
        <v/>
      </c>
      <c r="O18" s="15">
        <f t="shared" si="3"/>
        <v>0</v>
      </c>
      <c r="P18" s="15">
        <f t="shared" si="4"/>
        <v>1936.71</v>
      </c>
      <c r="Q18" s="3">
        <f t="shared" si="5"/>
        <v>4518.9940000000006</v>
      </c>
      <c r="R18" s="3">
        <f t="shared" si="6"/>
        <v>7101.2785000000003</v>
      </c>
      <c r="S18" s="7">
        <f t="shared" si="7"/>
        <v>0</v>
      </c>
      <c r="T18" s="15">
        <f t="shared" si="8"/>
        <v>0</v>
      </c>
      <c r="U18" s="15">
        <f t="shared" si="9"/>
        <v>1936.71</v>
      </c>
      <c r="V18" s="3">
        <f t="shared" si="10"/>
        <v>4518.9940000000006</v>
      </c>
      <c r="W18" s="3">
        <f t="shared" si="11"/>
        <v>7101.2785000000003</v>
      </c>
    </row>
    <row r="19" spans="1:23" ht="18" customHeight="1" x14ac:dyDescent="0.25">
      <c r="A19" s="10">
        <v>10</v>
      </c>
      <c r="B19" s="11"/>
      <c r="C19" s="12"/>
      <c r="D19" s="32"/>
      <c r="E19" s="33"/>
      <c r="F19" s="12"/>
      <c r="G19" s="12"/>
      <c r="H19" s="16"/>
      <c r="I19" s="16"/>
      <c r="J19" s="13"/>
      <c r="K19" s="14">
        <f t="shared" si="0"/>
        <v>0</v>
      </c>
      <c r="L19" s="28"/>
      <c r="M19" s="44">
        <f t="shared" si="1"/>
        <v>0</v>
      </c>
      <c r="N19" s="47" t="str">
        <f t="shared" si="2"/>
        <v/>
      </c>
      <c r="O19" s="15">
        <f t="shared" si="3"/>
        <v>0</v>
      </c>
      <c r="P19" s="15">
        <f t="shared" si="4"/>
        <v>1936.71</v>
      </c>
      <c r="Q19" s="3">
        <f t="shared" si="5"/>
        <v>4518.9940000000006</v>
      </c>
      <c r="R19" s="3">
        <f t="shared" si="6"/>
        <v>7101.2785000000003</v>
      </c>
      <c r="S19" s="7">
        <f t="shared" si="7"/>
        <v>0</v>
      </c>
      <c r="T19" s="15">
        <f t="shared" si="8"/>
        <v>0</v>
      </c>
      <c r="U19" s="15">
        <f t="shared" si="9"/>
        <v>1936.71</v>
      </c>
      <c r="V19" s="3">
        <f t="shared" si="10"/>
        <v>4518.9940000000006</v>
      </c>
      <c r="W19" s="3">
        <f t="shared" si="11"/>
        <v>7101.2785000000003</v>
      </c>
    </row>
    <row r="20" spans="1:23" ht="18" customHeight="1" x14ac:dyDescent="0.25">
      <c r="A20" s="10">
        <v>11</v>
      </c>
      <c r="B20" s="11"/>
      <c r="C20" s="12"/>
      <c r="D20" s="32"/>
      <c r="E20" s="33"/>
      <c r="F20" s="12"/>
      <c r="G20" s="12"/>
      <c r="H20" s="16"/>
      <c r="I20" s="16"/>
      <c r="J20" s="13"/>
      <c r="K20" s="14">
        <f t="shared" si="0"/>
        <v>0</v>
      </c>
      <c r="L20" s="28"/>
      <c r="M20" s="44">
        <f t="shared" si="1"/>
        <v>0</v>
      </c>
      <c r="N20" s="47" t="str">
        <f t="shared" si="2"/>
        <v/>
      </c>
      <c r="O20" s="15">
        <f t="shared" si="3"/>
        <v>0</v>
      </c>
      <c r="P20" s="15">
        <f t="shared" si="4"/>
        <v>1936.71</v>
      </c>
      <c r="Q20" s="3">
        <f t="shared" si="5"/>
        <v>4518.9940000000006</v>
      </c>
      <c r="R20" s="3">
        <f t="shared" si="6"/>
        <v>7101.2785000000003</v>
      </c>
      <c r="S20" s="7">
        <f t="shared" si="7"/>
        <v>0</v>
      </c>
      <c r="T20" s="15">
        <f t="shared" si="8"/>
        <v>0</v>
      </c>
      <c r="U20" s="15">
        <f t="shared" si="9"/>
        <v>1936.71</v>
      </c>
      <c r="V20" s="3">
        <f t="shared" si="10"/>
        <v>4518.9940000000006</v>
      </c>
      <c r="W20" s="3">
        <f t="shared" si="11"/>
        <v>7101.2785000000003</v>
      </c>
    </row>
    <row r="21" spans="1:23" ht="18" customHeight="1" x14ac:dyDescent="0.25">
      <c r="A21" s="10">
        <v>12</v>
      </c>
      <c r="B21" s="11"/>
      <c r="C21" s="12"/>
      <c r="D21" s="32"/>
      <c r="E21" s="33"/>
      <c r="F21" s="12"/>
      <c r="G21" s="12"/>
      <c r="H21" s="16"/>
      <c r="I21" s="16"/>
      <c r="J21" s="13"/>
      <c r="K21" s="14">
        <f t="shared" si="0"/>
        <v>0</v>
      </c>
      <c r="L21" s="28"/>
      <c r="M21" s="44">
        <f t="shared" si="1"/>
        <v>0</v>
      </c>
      <c r="N21" s="47" t="str">
        <f t="shared" si="2"/>
        <v/>
      </c>
      <c r="O21" s="15">
        <f t="shared" si="3"/>
        <v>0</v>
      </c>
      <c r="P21" s="15">
        <f t="shared" si="4"/>
        <v>1936.71</v>
      </c>
      <c r="Q21" s="3">
        <f t="shared" si="5"/>
        <v>4518.9940000000006</v>
      </c>
      <c r="R21" s="3">
        <f t="shared" si="6"/>
        <v>7101.2785000000003</v>
      </c>
      <c r="S21" s="7">
        <f t="shared" si="7"/>
        <v>0</v>
      </c>
      <c r="T21" s="15">
        <f t="shared" si="8"/>
        <v>0</v>
      </c>
      <c r="U21" s="15">
        <f t="shared" si="9"/>
        <v>1936.71</v>
      </c>
      <c r="V21" s="3">
        <f t="shared" si="10"/>
        <v>4518.9940000000006</v>
      </c>
      <c r="W21" s="3">
        <f t="shared" si="11"/>
        <v>7101.2785000000003</v>
      </c>
    </row>
    <row r="22" spans="1:23" ht="18" customHeight="1" x14ac:dyDescent="0.25">
      <c r="A22" s="10">
        <v>13</v>
      </c>
      <c r="B22" s="11"/>
      <c r="C22" s="12"/>
      <c r="D22" s="32"/>
      <c r="E22" s="33"/>
      <c r="F22" s="12"/>
      <c r="G22" s="12"/>
      <c r="H22" s="16"/>
      <c r="I22" s="16"/>
      <c r="J22" s="13"/>
      <c r="K22" s="14">
        <f t="shared" si="0"/>
        <v>0</v>
      </c>
      <c r="L22" s="28"/>
      <c r="M22" s="44">
        <f t="shared" si="1"/>
        <v>0</v>
      </c>
      <c r="N22" s="47" t="str">
        <f t="shared" si="2"/>
        <v/>
      </c>
      <c r="O22" s="15">
        <f t="shared" si="3"/>
        <v>0</v>
      </c>
      <c r="P22" s="15">
        <f t="shared" si="4"/>
        <v>1936.71</v>
      </c>
      <c r="Q22" s="3">
        <f t="shared" si="5"/>
        <v>4518.9940000000006</v>
      </c>
      <c r="R22" s="3">
        <f t="shared" si="6"/>
        <v>7101.2785000000003</v>
      </c>
      <c r="S22" s="7">
        <f t="shared" si="7"/>
        <v>0</v>
      </c>
      <c r="T22" s="15">
        <f t="shared" si="8"/>
        <v>0</v>
      </c>
      <c r="U22" s="15">
        <f t="shared" si="9"/>
        <v>1936.71</v>
      </c>
      <c r="V22" s="3">
        <f t="shared" si="10"/>
        <v>4518.9940000000006</v>
      </c>
      <c r="W22" s="3">
        <f t="shared" si="11"/>
        <v>7101.2785000000003</v>
      </c>
    </row>
    <row r="23" spans="1:23" ht="18" customHeight="1" x14ac:dyDescent="0.25">
      <c r="A23" s="10">
        <v>14</v>
      </c>
      <c r="B23" s="11"/>
      <c r="C23" s="12"/>
      <c r="D23" s="32"/>
      <c r="E23" s="33"/>
      <c r="F23" s="12"/>
      <c r="G23" s="12"/>
      <c r="H23" s="16"/>
      <c r="I23" s="16"/>
      <c r="J23" s="13"/>
      <c r="K23" s="14">
        <f t="shared" si="0"/>
        <v>0</v>
      </c>
      <c r="L23" s="28"/>
      <c r="M23" s="44">
        <f t="shared" si="1"/>
        <v>0</v>
      </c>
      <c r="N23" s="47" t="str">
        <f t="shared" si="2"/>
        <v/>
      </c>
      <c r="O23" s="15">
        <f t="shared" si="3"/>
        <v>0</v>
      </c>
      <c r="P23" s="15">
        <f t="shared" si="4"/>
        <v>1936.71</v>
      </c>
      <c r="Q23" s="3">
        <f t="shared" si="5"/>
        <v>4518.9940000000006</v>
      </c>
      <c r="R23" s="3">
        <f t="shared" si="6"/>
        <v>7101.2785000000003</v>
      </c>
      <c r="S23" s="7">
        <f t="shared" si="7"/>
        <v>0</v>
      </c>
      <c r="T23" s="15">
        <f t="shared" si="8"/>
        <v>0</v>
      </c>
      <c r="U23" s="15">
        <f t="shared" si="9"/>
        <v>1936.71</v>
      </c>
      <c r="V23" s="3">
        <f t="shared" si="10"/>
        <v>4518.9940000000006</v>
      </c>
      <c r="W23" s="3">
        <f t="shared" si="11"/>
        <v>7101.2785000000003</v>
      </c>
    </row>
    <row r="24" spans="1:23" ht="18" customHeight="1" x14ac:dyDescent="0.25">
      <c r="A24" s="10">
        <v>15</v>
      </c>
      <c r="B24" s="11"/>
      <c r="C24" s="12"/>
      <c r="D24" s="32"/>
      <c r="E24" s="33"/>
      <c r="F24" s="12"/>
      <c r="G24" s="12"/>
      <c r="H24" s="16"/>
      <c r="I24" s="16"/>
      <c r="J24" s="13"/>
      <c r="K24" s="14">
        <f t="shared" si="0"/>
        <v>0</v>
      </c>
      <c r="L24" s="28"/>
      <c r="M24" s="44">
        <f t="shared" si="1"/>
        <v>0</v>
      </c>
      <c r="N24" s="47" t="str">
        <f t="shared" si="2"/>
        <v/>
      </c>
      <c r="O24" s="15">
        <f t="shared" si="3"/>
        <v>0</v>
      </c>
      <c r="P24" s="15">
        <f t="shared" si="4"/>
        <v>1936.71</v>
      </c>
      <c r="Q24" s="3">
        <f t="shared" si="5"/>
        <v>4518.9940000000006</v>
      </c>
      <c r="R24" s="3">
        <f t="shared" si="6"/>
        <v>7101.2785000000003</v>
      </c>
      <c r="S24" s="7">
        <f t="shared" si="7"/>
        <v>0</v>
      </c>
      <c r="T24" s="15">
        <f t="shared" si="8"/>
        <v>0</v>
      </c>
      <c r="U24" s="15">
        <f t="shared" si="9"/>
        <v>1936.71</v>
      </c>
      <c r="V24" s="3">
        <f t="shared" si="10"/>
        <v>4518.9940000000006</v>
      </c>
      <c r="W24" s="3">
        <f t="shared" si="11"/>
        <v>7101.2785000000003</v>
      </c>
    </row>
    <row r="25" spans="1:23" ht="18" customHeight="1" x14ac:dyDescent="0.25">
      <c r="A25" s="10">
        <v>16</v>
      </c>
      <c r="B25" s="11"/>
      <c r="C25" s="12"/>
      <c r="D25" s="32"/>
      <c r="E25" s="33"/>
      <c r="F25" s="12"/>
      <c r="G25" s="12"/>
      <c r="H25" s="16"/>
      <c r="I25" s="16"/>
      <c r="J25" s="13"/>
      <c r="K25" s="14">
        <f t="shared" si="0"/>
        <v>0</v>
      </c>
      <c r="L25" s="28"/>
      <c r="M25" s="44">
        <f t="shared" si="1"/>
        <v>0</v>
      </c>
      <c r="N25" s="47" t="str">
        <f t="shared" si="2"/>
        <v/>
      </c>
      <c r="O25" s="15">
        <f t="shared" si="3"/>
        <v>0</v>
      </c>
      <c r="P25" s="15">
        <f t="shared" si="4"/>
        <v>1936.71</v>
      </c>
      <c r="Q25" s="3">
        <f t="shared" si="5"/>
        <v>4518.9940000000006</v>
      </c>
      <c r="R25" s="3">
        <f t="shared" si="6"/>
        <v>7101.2785000000003</v>
      </c>
      <c r="S25" s="7">
        <f t="shared" si="7"/>
        <v>0</v>
      </c>
      <c r="T25" s="15">
        <f t="shared" si="8"/>
        <v>0</v>
      </c>
      <c r="U25" s="15">
        <f t="shared" si="9"/>
        <v>1936.71</v>
      </c>
      <c r="V25" s="3">
        <f t="shared" si="10"/>
        <v>4518.9940000000006</v>
      </c>
      <c r="W25" s="3">
        <f t="shared" si="11"/>
        <v>7101.2785000000003</v>
      </c>
    </row>
    <row r="26" spans="1:23" ht="18" customHeight="1" x14ac:dyDescent="0.25">
      <c r="A26" s="10">
        <v>17</v>
      </c>
      <c r="B26" s="11"/>
      <c r="C26" s="12"/>
      <c r="D26" s="32"/>
      <c r="E26" s="33"/>
      <c r="F26" s="12"/>
      <c r="G26" s="12"/>
      <c r="H26" s="16"/>
      <c r="I26" s="16"/>
      <c r="J26" s="13"/>
      <c r="K26" s="14">
        <f t="shared" si="0"/>
        <v>0</v>
      </c>
      <c r="L26" s="28"/>
      <c r="M26" s="44">
        <f t="shared" si="1"/>
        <v>0</v>
      </c>
      <c r="N26" s="47" t="str">
        <f t="shared" si="2"/>
        <v/>
      </c>
      <c r="O26" s="15">
        <f t="shared" si="3"/>
        <v>0</v>
      </c>
      <c r="P26" s="15">
        <f t="shared" si="4"/>
        <v>1936.71</v>
      </c>
      <c r="Q26" s="3">
        <f t="shared" si="5"/>
        <v>4518.9940000000006</v>
      </c>
      <c r="R26" s="3">
        <f t="shared" si="6"/>
        <v>7101.2785000000003</v>
      </c>
      <c r="S26" s="7">
        <f t="shared" si="7"/>
        <v>0</v>
      </c>
      <c r="T26" s="15">
        <f t="shared" si="8"/>
        <v>0</v>
      </c>
      <c r="U26" s="15">
        <f t="shared" si="9"/>
        <v>1936.71</v>
      </c>
      <c r="V26" s="3">
        <f t="shared" si="10"/>
        <v>4518.9940000000006</v>
      </c>
      <c r="W26" s="3">
        <f t="shared" si="11"/>
        <v>7101.2785000000003</v>
      </c>
    </row>
    <row r="27" spans="1:23" ht="18" customHeight="1" x14ac:dyDescent="0.25">
      <c r="A27" s="10">
        <v>18</v>
      </c>
      <c r="B27" s="11"/>
      <c r="C27" s="12"/>
      <c r="D27" s="32"/>
      <c r="E27" s="33"/>
      <c r="F27" s="12"/>
      <c r="G27" s="12"/>
      <c r="H27" s="16"/>
      <c r="I27" s="16"/>
      <c r="J27" s="13"/>
      <c r="K27" s="14">
        <f t="shared" si="0"/>
        <v>0</v>
      </c>
      <c r="L27" s="28"/>
      <c r="M27" s="44">
        <f t="shared" si="1"/>
        <v>0</v>
      </c>
      <c r="N27" s="47" t="str">
        <f t="shared" si="2"/>
        <v/>
      </c>
      <c r="O27" s="15">
        <f t="shared" si="3"/>
        <v>0</v>
      </c>
      <c r="P27" s="15">
        <f t="shared" si="4"/>
        <v>1936.71</v>
      </c>
      <c r="Q27" s="3">
        <f t="shared" si="5"/>
        <v>4518.9940000000006</v>
      </c>
      <c r="R27" s="3">
        <f t="shared" si="6"/>
        <v>7101.2785000000003</v>
      </c>
      <c r="S27" s="7">
        <f t="shared" si="7"/>
        <v>0</v>
      </c>
      <c r="T27" s="15">
        <f t="shared" si="8"/>
        <v>0</v>
      </c>
      <c r="U27" s="15">
        <f t="shared" si="9"/>
        <v>1936.71</v>
      </c>
      <c r="V27" s="3">
        <f t="shared" si="10"/>
        <v>4518.9940000000006</v>
      </c>
      <c r="W27" s="3">
        <f t="shared" si="11"/>
        <v>7101.2785000000003</v>
      </c>
    </row>
    <row r="28" spans="1:23" ht="18" customHeight="1" x14ac:dyDescent="0.25">
      <c r="A28" s="10">
        <v>19</v>
      </c>
      <c r="B28" s="11"/>
      <c r="C28" s="12"/>
      <c r="D28" s="32"/>
      <c r="E28" s="33"/>
      <c r="F28" s="12"/>
      <c r="G28" s="12"/>
      <c r="H28" s="16"/>
      <c r="I28" s="16"/>
      <c r="J28" s="13"/>
      <c r="K28" s="14">
        <f t="shared" si="0"/>
        <v>0</v>
      </c>
      <c r="L28" s="28"/>
      <c r="M28" s="44">
        <f t="shared" si="1"/>
        <v>0</v>
      </c>
      <c r="N28" s="47" t="str">
        <f t="shared" si="2"/>
        <v/>
      </c>
      <c r="O28" s="15">
        <f t="shared" si="3"/>
        <v>0</v>
      </c>
      <c r="P28" s="15">
        <f t="shared" si="4"/>
        <v>1936.71</v>
      </c>
      <c r="Q28" s="3">
        <f t="shared" si="5"/>
        <v>4518.9940000000006</v>
      </c>
      <c r="R28" s="3">
        <f t="shared" si="6"/>
        <v>7101.2785000000003</v>
      </c>
      <c r="S28" s="7">
        <f t="shared" si="7"/>
        <v>0</v>
      </c>
      <c r="T28" s="15">
        <f t="shared" si="8"/>
        <v>0</v>
      </c>
      <c r="U28" s="15">
        <f t="shared" si="9"/>
        <v>1936.71</v>
      </c>
      <c r="V28" s="3">
        <f t="shared" si="10"/>
        <v>4518.9940000000006</v>
      </c>
      <c r="W28" s="3">
        <f t="shared" si="11"/>
        <v>7101.2785000000003</v>
      </c>
    </row>
    <row r="29" spans="1:23" ht="18" customHeight="1" thickBot="1" x14ac:dyDescent="0.3">
      <c r="A29" s="10">
        <v>20</v>
      </c>
      <c r="B29" s="11"/>
      <c r="C29" s="12"/>
      <c r="D29" s="32"/>
      <c r="E29" s="33"/>
      <c r="F29" s="12"/>
      <c r="G29" s="12"/>
      <c r="H29" s="16"/>
      <c r="I29" s="16"/>
      <c r="J29" s="13"/>
      <c r="K29" s="14">
        <f t="shared" si="0"/>
        <v>0</v>
      </c>
      <c r="L29" s="28"/>
      <c r="M29" s="45">
        <f t="shared" si="1"/>
        <v>0</v>
      </c>
      <c r="N29" s="47" t="str">
        <f t="shared" si="2"/>
        <v/>
      </c>
      <c r="O29" s="15">
        <f t="shared" si="3"/>
        <v>0</v>
      </c>
      <c r="P29" s="15">
        <f t="shared" si="4"/>
        <v>1936.71</v>
      </c>
      <c r="Q29" s="3">
        <f t="shared" ref="Q29" si="12">2582.28 + (12911.42 - 2582.28) * 0.25 + ((J29 -L29)- 12911.42) * 0.05</f>
        <v>4518.9940000000006</v>
      </c>
      <c r="R29" s="3">
        <f t="shared" si="6"/>
        <v>7101.2785000000003</v>
      </c>
      <c r="S29" s="7">
        <f t="shared" si="7"/>
        <v>0</v>
      </c>
      <c r="T29" s="15">
        <f t="shared" si="8"/>
        <v>0</v>
      </c>
      <c r="U29" s="15">
        <f t="shared" si="9"/>
        <v>1936.71</v>
      </c>
      <c r="V29" s="3">
        <f t="shared" si="10"/>
        <v>4518.9940000000006</v>
      </c>
      <c r="W29" s="3">
        <f t="shared" si="11"/>
        <v>7101.2785000000003</v>
      </c>
    </row>
    <row r="30" spans="1:23" ht="21.75" customHeight="1" thickBot="1" x14ac:dyDescent="0.3">
      <c r="A30" s="51" t="s">
        <v>3</v>
      </c>
      <c r="B30" s="52"/>
      <c r="C30" s="52"/>
      <c r="D30" s="17"/>
      <c r="E30" s="17"/>
      <c r="F30" s="17"/>
      <c r="G30" s="17"/>
      <c r="H30" s="17"/>
      <c r="I30" s="17"/>
      <c r="J30" s="18">
        <f>SUM(J10:J29)</f>
        <v>0</v>
      </c>
      <c r="K30" s="18">
        <f>SUM(K10:K29)</f>
        <v>0</v>
      </c>
      <c r="L30" s="18">
        <f>SUM(L10:L29)</f>
        <v>0</v>
      </c>
      <c r="M30" s="46">
        <f>SUM(M10:M29)</f>
        <v>0</v>
      </c>
      <c r="N30" s="48" t="s">
        <v>45</v>
      </c>
    </row>
    <row r="32" spans="1:23" x14ac:dyDescent="0.25">
      <c r="B32" s="31" t="s">
        <v>30</v>
      </c>
      <c r="C32" s="31"/>
      <c r="D32" s="31"/>
      <c r="E32" s="31"/>
      <c r="F32" s="31"/>
      <c r="G32" s="31"/>
    </row>
    <row r="33" spans="1:19" x14ac:dyDescent="0.25">
      <c r="B33" s="31" t="s">
        <v>35</v>
      </c>
      <c r="C33" s="25"/>
      <c r="D33" s="25"/>
      <c r="E33" s="25"/>
      <c r="F33" s="25"/>
      <c r="G33" s="25"/>
      <c r="H33" s="25"/>
      <c r="I33" s="25"/>
      <c r="J33" s="25"/>
    </row>
    <row r="34" spans="1:19" x14ac:dyDescent="0.25">
      <c r="B34" s="1" t="s">
        <v>48</v>
      </c>
      <c r="H34" s="25"/>
      <c r="I34" s="25"/>
      <c r="J34" s="25"/>
    </row>
    <row r="35" spans="1:19" ht="18.75" thickBot="1" x14ac:dyDescent="0.3">
      <c r="C35" s="38" t="s">
        <v>36</v>
      </c>
      <c r="E35" s="36"/>
      <c r="G35" s="36"/>
      <c r="H35" s="36"/>
      <c r="I35" s="36"/>
      <c r="J35" s="37"/>
      <c r="K35" s="49"/>
      <c r="L35" s="49"/>
      <c r="M35" s="49"/>
    </row>
    <row r="36" spans="1:19" ht="16.5" thickTop="1" x14ac:dyDescent="0.25">
      <c r="B36" s="25"/>
      <c r="C36" s="25"/>
      <c r="D36" s="25"/>
      <c r="E36" s="25"/>
    </row>
    <row r="37" spans="1:19" x14ac:dyDescent="0.25">
      <c r="G37" s="25"/>
      <c r="H37" s="25"/>
      <c r="I37" s="25"/>
      <c r="J37" s="25"/>
    </row>
    <row r="38" spans="1:19" x14ac:dyDescent="0.25">
      <c r="K38" s="19"/>
      <c r="L38" s="19"/>
    </row>
    <row r="40" spans="1:19" s="3" customFormat="1" x14ac:dyDescent="0.25">
      <c r="A40" s="20"/>
      <c r="F40" s="3" t="s">
        <v>39</v>
      </c>
      <c r="G40" s="3" t="s">
        <v>41</v>
      </c>
      <c r="J40" s="21"/>
      <c r="S40" s="7"/>
    </row>
    <row r="41" spans="1:19" s="3" customFormat="1" x14ac:dyDescent="0.25">
      <c r="A41" s="20"/>
      <c r="D41" s="3" t="s">
        <v>17</v>
      </c>
      <c r="F41" s="3" t="s">
        <v>40</v>
      </c>
      <c r="G41" s="3" t="s">
        <v>18</v>
      </c>
      <c r="H41" s="3" t="s">
        <v>38</v>
      </c>
      <c r="I41" s="3" t="s">
        <v>4</v>
      </c>
      <c r="S41" s="7"/>
    </row>
    <row r="42" spans="1:19" x14ac:dyDescent="0.25">
      <c r="A42" s="22"/>
      <c r="D42" s="1" t="s">
        <v>19</v>
      </c>
      <c r="F42" s="1" t="s">
        <v>42</v>
      </c>
      <c r="G42" s="1" t="s">
        <v>20</v>
      </c>
      <c r="H42" s="1" t="s">
        <v>37</v>
      </c>
      <c r="I42" s="1" t="s">
        <v>5</v>
      </c>
    </row>
    <row r="43" spans="1:19" x14ac:dyDescent="0.25">
      <c r="A43" s="22"/>
      <c r="B43" s="23"/>
      <c r="G43" s="1" t="s">
        <v>21</v>
      </c>
      <c r="I43" s="1" t="s">
        <v>6</v>
      </c>
    </row>
    <row r="44" spans="1:19" x14ac:dyDescent="0.25">
      <c r="A44" s="22"/>
      <c r="B44" s="23"/>
      <c r="G44" s="1" t="s">
        <v>22</v>
      </c>
    </row>
    <row r="45" spans="1:19" x14ac:dyDescent="0.25">
      <c r="A45" s="22"/>
      <c r="B45" s="23"/>
      <c r="G45" s="1" t="s">
        <v>23</v>
      </c>
    </row>
    <row r="46" spans="1:19" x14ac:dyDescent="0.25">
      <c r="A46" s="22"/>
      <c r="B46" s="23"/>
      <c r="G46" s="1" t="s">
        <v>24</v>
      </c>
    </row>
    <row r="47" spans="1:19" x14ac:dyDescent="0.25">
      <c r="A47" s="22"/>
      <c r="B47" s="23"/>
      <c r="G47" s="1" t="s">
        <v>25</v>
      </c>
    </row>
    <row r="48" spans="1:19" x14ac:dyDescent="0.25">
      <c r="A48" s="22"/>
      <c r="B48" s="23"/>
      <c r="G48" s="1" t="s">
        <v>26</v>
      </c>
    </row>
    <row r="49" spans="1:7" x14ac:dyDescent="0.25">
      <c r="A49" s="22"/>
      <c r="B49" s="23"/>
      <c r="G49" s="1" t="s">
        <v>27</v>
      </c>
    </row>
    <row r="50" spans="1:7" x14ac:dyDescent="0.25">
      <c r="A50" s="23"/>
      <c r="B50" s="23"/>
      <c r="G50" s="1" t="s">
        <v>28</v>
      </c>
    </row>
    <row r="51" spans="1:7" x14ac:dyDescent="0.25">
      <c r="A51" s="23"/>
      <c r="B51" s="23"/>
      <c r="G51" s="1" t="s">
        <v>29</v>
      </c>
    </row>
    <row r="52" spans="1:7" x14ac:dyDescent="0.25">
      <c r="A52" s="23"/>
      <c r="B52" s="23"/>
    </row>
  </sheetData>
  <sheetProtection formatCells="0" formatColumns="0" formatRows="0" insertColumns="0" insertRows="0" insertHyperlinks="0" deleteColumns="0" deleteRows="0" sort="0" autoFilter="0" pivotTables="0"/>
  <mergeCells count="9">
    <mergeCell ref="K35:M35"/>
    <mergeCell ref="A1:M1"/>
    <mergeCell ref="A30:C30"/>
    <mergeCell ref="A5:C5"/>
    <mergeCell ref="A6:C6"/>
    <mergeCell ref="A7:C7"/>
    <mergeCell ref="D5:G5"/>
    <mergeCell ref="D6:G6"/>
    <mergeCell ref="D7:G7"/>
  </mergeCells>
  <dataValidations count="8">
    <dataValidation type="decimal" operator="greaterThanOrEqual" allowBlank="1" showInputMessage="1" showErrorMessage="1" errorTitle="Spesa prevista" error="Inserire un valore numerico." sqref="J10:J29" xr:uid="{00000000-0002-0000-0000-000000000000}">
      <formula1>0</formula1>
    </dataValidation>
    <dataValidation type="list" allowBlank="1" showInputMessage="1" showErrorMessage="1" sqref="D10:D29" xr:uid="{00000000-0002-0000-0000-000001000000}">
      <formula1>$D$41:$D$42</formula1>
    </dataValidation>
    <dataValidation type="list" allowBlank="1" showInputMessage="1" showErrorMessage="1" sqref="H10:H29" xr:uid="{00000000-0002-0000-0000-000003000000}">
      <formula1>$H$41:$H$42</formula1>
    </dataValidation>
    <dataValidation type="list" allowBlank="1" showInputMessage="1" showErrorMessage="1" sqref="I10:I29" xr:uid="{00000000-0002-0000-0000-000005000000}">
      <formula1>$I$41:$I$43</formula1>
    </dataValidation>
    <dataValidation type="list" allowBlank="1" showInputMessage="1" showErrorMessage="1" sqref="F10:F29" xr:uid="{C7E00B92-3056-4E62-A7E4-0FEDF390F979}">
      <formula1>Barriera</formula1>
    </dataValidation>
    <dataValidation type="list" allowBlank="1" showInputMessage="1" showErrorMessage="1" sqref="G10:G29" xr:uid="{57007A1E-4B86-479A-B977-4E61B2346AC4}">
      <formula1>INDIRECT(F10)</formula1>
    </dataValidation>
    <dataValidation type="date" allowBlank="1" showInputMessage="1" showErrorMessage="1" sqref="C10:C29" xr:uid="{3096D7B7-A653-487A-84E1-E03CDCCD677B}">
      <formula1>42736</formula1>
      <formula2>46082</formula2>
    </dataValidation>
    <dataValidation type="textLength" allowBlank="1" showInputMessage="1" showErrorMessage="1" sqref="E10:E29" xr:uid="{2E341897-EC10-4208-9E7A-BD31ECB53D90}">
      <formula1>4</formula1>
      <formula2>4</formula2>
    </dataValidation>
  </dataValidations>
  <pageMargins left="0.31496062992125984" right="0.47244094488188981" top="0.23622047244094491" bottom="0.27559055118110237" header="0.15748031496062992" footer="0.19685039370078741"/>
  <pageSetup paperSize="9" scale="58" fitToHeight="2" orientation="landscape" horizontalDpi="300" verticalDpi="300" r:id="rId1"/>
  <headerFooter alignWithMargins="0">
    <oddFooter>&amp;L2026.1 rev.4.0 ER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5</vt:i4>
      </vt:variant>
    </vt:vector>
  </HeadingPairs>
  <TitlesOfParts>
    <vt:vector size="6" baseType="lpstr">
      <vt:lpstr> Legge n.  13_1989 rev.4.0</vt:lpstr>
      <vt:lpstr>A_Accesso</vt:lpstr>
      <vt:lpstr>' Legge n.  13_1989 rev.4.0'!Area_stampa</vt:lpstr>
      <vt:lpstr>B_Fruibilita</vt:lpstr>
      <vt:lpstr>Barriera</vt:lpstr>
      <vt:lpstr>' Legge n.  13_1989 rev.4.0'!Titoli_stampa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ELEONORA RIVALETTO</cp:lastModifiedBy>
  <cp:lastPrinted>2026-01-26T09:00:00Z</cp:lastPrinted>
  <dcterms:created xsi:type="dcterms:W3CDTF">2021-12-06T14:46:47Z</dcterms:created>
  <dcterms:modified xsi:type="dcterms:W3CDTF">2026-01-28T11:01:45Z</dcterms:modified>
</cp:coreProperties>
</file>